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nny3D\Downloads\Дзен-мани\Семейный бюджет\"/>
    </mc:Choice>
  </mc:AlternateContent>
  <bookViews>
    <workbookView xWindow="0" yWindow="0" windowWidth="20490" windowHeight="8910" tabRatio="636"/>
  </bookViews>
  <sheets>
    <sheet name="accounts" sheetId="1" r:id="rId1"/>
    <sheet name="transactions" sheetId="2" r:id="rId2"/>
    <sheet name="transfers" sheetId="8" r:id="rId3"/>
    <sheet name="categories" sheetId="3" r:id="rId4"/>
    <sheet name="Дзен-мани (операции)" sheetId="9" r:id="rId5"/>
    <sheet name="Дзен-мани (переводы)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1" l="1"/>
  <c r="B3" i="11"/>
  <c r="C3" i="11"/>
  <c r="D3" i="11"/>
  <c r="E3" i="11"/>
  <c r="F3" i="11"/>
  <c r="A4" i="11"/>
  <c r="B4" i="11"/>
  <c r="C4" i="11"/>
  <c r="D4" i="11"/>
  <c r="E4" i="11"/>
  <c r="F4" i="11"/>
  <c r="A5" i="11"/>
  <c r="B5" i="11"/>
  <c r="C5" i="11"/>
  <c r="D5" i="11"/>
  <c r="E5" i="11"/>
  <c r="F5" i="11"/>
  <c r="A6" i="11"/>
  <c r="B6" i="11"/>
  <c r="C6" i="11"/>
  <c r="D6" i="11"/>
  <c r="E6" i="11"/>
  <c r="F6" i="11"/>
  <c r="A3" i="9"/>
  <c r="C3" i="9" s="1"/>
  <c r="B3" i="9"/>
  <c r="A4" i="9"/>
  <c r="A5" i="9"/>
  <c r="A6" i="9"/>
  <c r="A2" i="9"/>
  <c r="G2" i="9" s="1"/>
  <c r="F2" i="11"/>
  <c r="E2" i="11"/>
  <c r="C2" i="11"/>
  <c r="D2" i="11"/>
  <c r="B2" i="11"/>
  <c r="A2" i="11"/>
  <c r="F3" i="9" l="1"/>
  <c r="F2" i="9"/>
  <c r="B2" i="9"/>
  <c r="D2" i="9"/>
  <c r="E2" i="9"/>
  <c r="E3" i="9"/>
  <c r="D3" i="9"/>
  <c r="C2" i="9"/>
  <c r="C5" i="9"/>
  <c r="G5" i="9"/>
  <c r="E5" i="9"/>
  <c r="B5" i="9"/>
  <c r="F5" i="9"/>
  <c r="D5" i="9"/>
  <c r="E6" i="9"/>
  <c r="G6" i="9"/>
  <c r="C6" i="9"/>
  <c r="B4" i="9"/>
  <c r="F4" i="9"/>
  <c r="D4" i="9"/>
  <c r="G4" i="9"/>
  <c r="C4" i="9"/>
  <c r="E4" i="9"/>
  <c r="D6" i="9"/>
  <c r="B6" i="9"/>
  <c r="F6" i="9"/>
  <c r="G3" i="9"/>
</calcChain>
</file>

<file path=xl/sharedStrings.xml><?xml version="1.0" encoding="utf-8"?>
<sst xmlns="http://schemas.openxmlformats.org/spreadsheetml/2006/main" count="233" uniqueCount="127">
  <si>
    <t>Дата</t>
  </si>
  <si>
    <t>Категория</t>
  </si>
  <si>
    <t>Комментарий</t>
  </si>
  <si>
    <t>Счет</t>
  </si>
  <si>
    <t>Сумма-расход</t>
  </si>
  <si>
    <t>Счет-получатель</t>
  </si>
  <si>
    <t>Сумма-доход</t>
  </si>
  <si>
    <t>Карта</t>
  </si>
  <si>
    <t>account</t>
  </si>
  <si>
    <t>_id</t>
  </si>
  <si>
    <t>name</t>
  </si>
  <si>
    <t>description</t>
  </si>
  <si>
    <t>u_name</t>
  </si>
  <si>
    <t>u_description</t>
  </si>
  <si>
    <t>datecreate</t>
  </si>
  <si>
    <t>external_id</t>
  </si>
  <si>
    <t>mobile_bank_enabled</t>
  </si>
  <si>
    <t>mobile_bank_card_number</t>
  </si>
  <si>
    <t>mobile_bank_serv_number</t>
  </si>
  <si>
    <t>currencydefault</t>
  </si>
  <si>
    <t>version</t>
  </si>
  <si>
    <t>isclose</t>
  </si>
  <si>
    <t>icon</t>
  </si>
  <si>
    <t>sort</t>
  </si>
  <si>
    <t>own</t>
  </si>
  <si>
    <t>publicid</t>
  </si>
  <si>
    <t>Накопления</t>
  </si>
  <si>
    <t>НАКОПЛЕНИЯ</t>
  </si>
  <si>
    <t>RUR</t>
  </si>
  <si>
    <t>CASH</t>
  </si>
  <si>
    <t>AC8203DC-47AE-4551-9539-E9253FAA133C</t>
  </si>
  <si>
    <t>Вклад</t>
  </si>
  <si>
    <t>ВКЛАД</t>
  </si>
  <si>
    <t>SAFE</t>
  </si>
  <si>
    <t>9F860968-72E9-4579-97F8-179ED053C519</t>
  </si>
  <si>
    <t>Банк-ИП</t>
  </si>
  <si>
    <t>БАНК-ИП</t>
  </si>
  <si>
    <t>2B101B2E-8325-4A07-BA6F-2F17033FC280</t>
  </si>
  <si>
    <t>КАРТА</t>
  </si>
  <si>
    <t>VISA0771</t>
  </si>
  <si>
    <t>VISA</t>
  </si>
  <si>
    <t>2F85A7F5-BC52-4C0C-8C4B-86A86B5C3B75</t>
  </si>
  <si>
    <t>4F034964-39F5-424B-98EF-D57C9166218D</t>
  </si>
  <si>
    <t>transactiontab</t>
  </si>
  <si>
    <t>currency</t>
  </si>
  <si>
    <t>sum</t>
  </si>
  <si>
    <t>date</t>
  </si>
  <si>
    <t>group_id</t>
  </si>
  <si>
    <t>account_id</t>
  </si>
  <si>
    <t>dtype</t>
  </si>
  <si>
    <t>stype</t>
  </si>
  <si>
    <t>transfer_id</t>
  </si>
  <si>
    <t>budgetcosts_id</t>
  </si>
  <si>
    <t>budgetincome_id</t>
  </si>
  <si>
    <t>unplannedbudget_id</t>
  </si>
  <si>
    <t>Costs</t>
  </si>
  <si>
    <t>555773A8-6859-49B1-BE98-1002FAAF826A</t>
  </si>
  <si>
    <t>Income</t>
  </si>
  <si>
    <t>BBF6E29C-4140-472B-978F-13661CD109F3</t>
  </si>
  <si>
    <t>DEA8134E-09CC-4036-994B-89F1566F9D7A</t>
  </si>
  <si>
    <t>EA6D67FE-C61E-463E-83EE-6E3E2C54C62D</t>
  </si>
  <si>
    <t>Ремонт обуви</t>
  </si>
  <si>
    <t>РЕМОНТ ОБУВИ</t>
  </si>
  <si>
    <t>1D194CDE-A21B-4D32-B981-8E3FBE518B39</t>
  </si>
  <si>
    <t>РАСХОДНИКИ</t>
  </si>
  <si>
    <t>transfer</t>
  </si>
  <si>
    <t>to_account_id</t>
  </si>
  <si>
    <t>from_account_id</t>
  </si>
  <si>
    <t>to_transaction_id</t>
  </si>
  <si>
    <t>from_transaction_id</t>
  </si>
  <si>
    <t>FA587B64-1F45-4CD4-8D21-B63F2BBC32BC</t>
  </si>
  <si>
    <t>D1AD8168-824B-4388-A2ED-2B4C18C4338E</t>
  </si>
  <si>
    <t>3FA60231-85A6-4729-826D-AA421A57AB4B</t>
  </si>
  <si>
    <t>D59E2766-6BE5-4C40-9A4C-331CDF49665C</t>
  </si>
  <si>
    <t>58FBDC4B-6F00-4594-ABCC-E67226D92184</t>
  </si>
  <si>
    <t>grouptab</t>
  </si>
  <si>
    <t>u_path</t>
  </si>
  <si>
    <t>family_id</t>
  </si>
  <si>
    <t>path</t>
  </si>
  <si>
    <t>code</t>
  </si>
  <si>
    <t>parent_id</t>
  </si>
  <si>
    <t>external_parent_id</t>
  </si>
  <si>
    <t>Машина/Цезарь</t>
  </si>
  <si>
    <t>93B94F76-E131-49A8-B652-A952394053A6</t>
  </si>
  <si>
    <t>Компьтерные расходы</t>
  </si>
  <si>
    <t>КОМПЬТЕРНЫЕ РАСХОДЫ</t>
  </si>
  <si>
    <t>ИНТЕРНЕТ/КОМП.РАСХ./ИГРЫ/БЫТОВАЯ ТЕХНИКА/КОМПЬТЕРНЫЕ РАСХОДЫ</t>
  </si>
  <si>
    <t>Интернет/Комп.расх./Игры/Бытовая техника/Компьтерные расходы</t>
  </si>
  <si>
    <t>2E438BF4-C0AF-48B0-971B-931B2F54E812</t>
  </si>
  <si>
    <t xml:space="preserve">Игры, мобильные приложения. </t>
  </si>
  <si>
    <t xml:space="preserve">ИГРЫ, МОБИЛЬНЫЕ ПРИЛОЖЕНИЯ. </t>
  </si>
  <si>
    <t xml:space="preserve">ИНТЕРНЕТ/КОМП.РАСХ./ИГРЫ/БЫТОВАЯ ТЕХНИКА/ИГРЫ, МОБИЛЬНЫЕ ПРИЛОЖЕНИЯ. </t>
  </si>
  <si>
    <t xml:space="preserve">Интернет/Комп.расх./Игры/Бытовая техника/Игры, мобильные приложения. </t>
  </si>
  <si>
    <t>8D83A4FF-C082-42FB-B9C3-68A12E165F6D</t>
  </si>
  <si>
    <t xml:space="preserve">Бытовая техника. </t>
  </si>
  <si>
    <t xml:space="preserve">БЫТОВАЯ ТЕХНИКА. </t>
  </si>
  <si>
    <t xml:space="preserve">ИНТЕРНЕТ/КОМП.РАСХ./ИГРЫ/БЫТОВАЯ ТЕХНИКА/БЫТОВАЯ ТЕХНИКА. </t>
  </si>
  <si>
    <t xml:space="preserve">Интернет/Комп.расх./Игры/Бытовая техника/Бытовая техника. </t>
  </si>
  <si>
    <t>EF8CE1D2-B7F4-4256-A870-265FBAB5C900</t>
  </si>
  <si>
    <t>Дал в долг</t>
  </si>
  <si>
    <t>ДАЛ В ДОЛГ</t>
  </si>
  <si>
    <t>6B6E10B9-0F66-494C-BF39-E8CED04D20FA</t>
  </si>
  <si>
    <t>Комиссии(разное)</t>
  </si>
  <si>
    <t>КОМИССИИ(РАЗНОЕ)</t>
  </si>
  <si>
    <t>6AA71E34-7753-4829-B0D0-56C69D6E2AD5</t>
  </si>
  <si>
    <t>Благотворительность в детский дом</t>
  </si>
  <si>
    <t>БЛАГОТВОРИТЕЛЬНОСТЬ В ДЕТСКИЙ ДОМ</t>
  </si>
  <si>
    <t>4FA0E0B5-ABF9-4A2F-9105-DD8976E9ABE7</t>
  </si>
  <si>
    <t>Машина</t>
  </si>
  <si>
    <t>МАШИНА</t>
  </si>
  <si>
    <t>6E8D2DD2-D463-427C-AB1F-C57939EC28A6</t>
  </si>
  <si>
    <t>Расходники</t>
  </si>
  <si>
    <t>МАШИНА/РАСХОДНИКИ</t>
  </si>
  <si>
    <t>Машина/Расходники</t>
  </si>
  <si>
    <t>79E8B426-2637-41E7-9B76-F32F176FC1FD</t>
  </si>
  <si>
    <t>Продажа б/у вещей</t>
  </si>
  <si>
    <t>ПРОДАЖА Б/У ВЕЩЕЙ</t>
  </si>
  <si>
    <t>AE1A3D9C-5619-413F-95CA-68D138F958C9</t>
  </si>
  <si>
    <t>576.01</t>
  </si>
  <si>
    <t>Оплата заказа</t>
  </si>
  <si>
    <t>На зубного</t>
  </si>
  <si>
    <t>ЗАКАЗ</t>
  </si>
  <si>
    <t>НА ЗУБЫ</t>
  </si>
  <si>
    <t>КИРИЛЛ ПОПРОСИЛ КИНУТЬ НА КОШЕЛЕК</t>
  </si>
  <si>
    <t>Кирилл попросил кинуть на кошелек</t>
  </si>
  <si>
    <t>Толян вернул за пиво</t>
  </si>
  <si>
    <t>ТОЛЯН ВЕРНУЛ ЗА ПИВО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</si>
</sst>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dd/mm/yy\ h:mm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164" fontId="1" fillId="2" borderId="0" xfId="0" applyNumberFormat="1" applyFont="1" applyFill="1"/>
    <xf numFmtId="14" fontId="0" fillId="0" borderId="0" xfId="0" applyNumberFormat="1"/>
    <xf numFmtId="2" fontId="1" fillId="2" borderId="0" xfId="0" applyNumberFormat="1" applyFont="1" applyFill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1" fillId="3" borderId="0" xfId="0" applyFont="1" applyFill="1"/>
    <xf numFmtId="11" fontId="0" fillId="0" borderId="0" xfId="0" applyNumberFormat="1"/>
    <xf numFmtId="165" fontId="1" fillId="3" borderId="0" xfId="0" applyNumberFormat="1" applyFont="1" applyFill="1"/>
    <xf numFmtId="165" fontId="0" fillId="0" borderId="0" xfId="0" applyNumberFormat="1"/>
    <xf numFmtId="164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7109375" customWidth="1"/>
    <col min="2" max="2" width="3.28515625" customWidth="1"/>
    <col min="3" max="3" width="12.85546875" customWidth="1"/>
    <col min="5" max="5" width="13.7109375" bestFit="1" customWidth="1"/>
    <col min="7" max="7" width="15.28515625" style="2" bestFit="1" customWidth="1"/>
    <col min="8" max="8" width="13" customWidth="1"/>
    <col min="9" max="9" width="9" customWidth="1"/>
    <col min="10" max="10" width="12.85546875" customWidth="1"/>
    <col min="11" max="11" width="13.42578125" customWidth="1"/>
    <col min="12" max="12" width="11.140625" customWidth="1"/>
    <col min="13" max="13" width="8.140625" customWidth="1"/>
    <col min="16" max="17" width="5.28515625" customWidth="1"/>
    <col min="18" max="18" width="10" customWidth="1"/>
    <col min="19" max="19" width="14.5703125" customWidth="1"/>
  </cols>
  <sheetData>
    <row r="1" spans="1:18" s="5" customFormat="1" x14ac:dyDescent="0.25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6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5" t="s">
        <v>23</v>
      </c>
      <c r="Q1" s="5" t="s">
        <v>24</v>
      </c>
      <c r="R1" s="5" t="s">
        <v>25</v>
      </c>
    </row>
    <row r="2" spans="1:18" s="10" customFormat="1" x14ac:dyDescent="0.25">
      <c r="A2" s="10" t="s">
        <v>8</v>
      </c>
      <c r="B2" s="10">
        <v>1</v>
      </c>
      <c r="C2" s="10" t="s">
        <v>26</v>
      </c>
      <c r="E2" s="10" t="s">
        <v>27</v>
      </c>
      <c r="G2" s="1">
        <v>42405.093738425923</v>
      </c>
      <c r="H2" s="10">
        <v>127466292</v>
      </c>
      <c r="I2" s="10">
        <v>0</v>
      </c>
      <c r="L2" s="10" t="s">
        <v>28</v>
      </c>
      <c r="M2" s="10">
        <v>28</v>
      </c>
      <c r="N2" s="10">
        <v>0</v>
      </c>
      <c r="O2" s="10" t="s">
        <v>29</v>
      </c>
      <c r="P2" s="10">
        <v>4</v>
      </c>
      <c r="Q2" s="10">
        <v>0</v>
      </c>
      <c r="R2" s="10" t="s">
        <v>30</v>
      </c>
    </row>
    <row r="3" spans="1:18" s="10" customFormat="1" x14ac:dyDescent="0.25">
      <c r="A3" s="10" t="s">
        <v>8</v>
      </c>
      <c r="B3" s="10">
        <v>2</v>
      </c>
      <c r="C3" s="10" t="s">
        <v>31</v>
      </c>
      <c r="E3" s="10" t="s">
        <v>32</v>
      </c>
      <c r="G3" s="1">
        <v>42828.04351851852</v>
      </c>
      <c r="H3" s="10">
        <v>127466293</v>
      </c>
      <c r="I3" s="10">
        <v>0</v>
      </c>
      <c r="L3" s="10" t="s">
        <v>28</v>
      </c>
      <c r="M3" s="10">
        <v>30</v>
      </c>
      <c r="N3" s="10">
        <v>0</v>
      </c>
      <c r="O3" s="10" t="s">
        <v>33</v>
      </c>
      <c r="P3" s="10">
        <v>5</v>
      </c>
      <c r="Q3" s="10">
        <v>0</v>
      </c>
      <c r="R3" s="10" t="s">
        <v>34</v>
      </c>
    </row>
    <row r="4" spans="1:18" s="10" customFormat="1" x14ac:dyDescent="0.25">
      <c r="A4" s="10" t="s">
        <v>8</v>
      </c>
      <c r="B4" s="10">
        <v>3</v>
      </c>
      <c r="C4" s="10" t="s">
        <v>35</v>
      </c>
      <c r="E4" s="10" t="s">
        <v>36</v>
      </c>
      <c r="G4" s="1">
        <v>42404.967361111114</v>
      </c>
      <c r="H4" s="10">
        <v>127466294</v>
      </c>
      <c r="I4" s="10">
        <v>0</v>
      </c>
      <c r="L4" s="10" t="s">
        <v>28</v>
      </c>
      <c r="M4" s="10">
        <v>8</v>
      </c>
      <c r="N4" s="10">
        <v>0</v>
      </c>
      <c r="O4" s="10" t="s">
        <v>33</v>
      </c>
      <c r="P4" s="10">
        <v>2</v>
      </c>
      <c r="Q4" s="10">
        <v>0</v>
      </c>
      <c r="R4" s="10" t="s">
        <v>37</v>
      </c>
    </row>
    <row r="5" spans="1:18" s="10" customFormat="1" x14ac:dyDescent="0.25">
      <c r="A5" s="10" t="s">
        <v>8</v>
      </c>
      <c r="B5" s="10">
        <v>4</v>
      </c>
      <c r="C5" s="10" t="s">
        <v>7</v>
      </c>
      <c r="E5" s="10" t="s">
        <v>38</v>
      </c>
      <c r="G5" s="1">
        <v>42520.455729166664</v>
      </c>
      <c r="H5" s="10">
        <v>127466295</v>
      </c>
      <c r="I5" s="10">
        <v>0</v>
      </c>
      <c r="J5" s="10" t="s">
        <v>39</v>
      </c>
      <c r="K5" s="10">
        <v>900</v>
      </c>
      <c r="L5" s="10" t="s">
        <v>28</v>
      </c>
      <c r="M5" s="10">
        <v>12</v>
      </c>
      <c r="N5" s="10">
        <v>0</v>
      </c>
      <c r="O5" s="10" t="s">
        <v>40</v>
      </c>
      <c r="P5" s="10">
        <v>3</v>
      </c>
      <c r="Q5" s="10">
        <v>0</v>
      </c>
      <c r="R5" s="10" t="s">
        <v>41</v>
      </c>
    </row>
    <row r="6" spans="1:18" s="10" customFormat="1" x14ac:dyDescent="0.25">
      <c r="A6" s="10" t="s">
        <v>8</v>
      </c>
      <c r="B6" s="10">
        <v>5</v>
      </c>
      <c r="C6" s="10" t="s">
        <v>31</v>
      </c>
      <c r="E6" s="10" t="s">
        <v>32</v>
      </c>
      <c r="G6" s="1">
        <v>42404.967361111114</v>
      </c>
      <c r="H6" s="10">
        <v>127466296</v>
      </c>
      <c r="I6" s="10">
        <v>0</v>
      </c>
      <c r="L6" s="10" t="s">
        <v>28</v>
      </c>
      <c r="M6" s="10">
        <v>7</v>
      </c>
      <c r="N6" s="10">
        <v>1</v>
      </c>
      <c r="O6" s="10" t="s">
        <v>33</v>
      </c>
      <c r="P6" s="10">
        <v>1</v>
      </c>
      <c r="Q6" s="10">
        <v>0</v>
      </c>
      <c r="R6" s="10" t="s">
        <v>42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28515625" style="3" customWidth="1"/>
    <col min="2" max="2" width="5.5703125" customWidth="1"/>
    <col min="3" max="3" width="23" customWidth="1"/>
    <col min="5" max="5" width="31.42578125" customWidth="1"/>
    <col min="9" max="10" width="15.28515625" bestFit="1" customWidth="1"/>
    <col min="12" max="12" width="11.85546875" customWidth="1"/>
    <col min="15" max="15" width="11.140625" bestFit="1" customWidth="1"/>
    <col min="16" max="16" width="11.85546875" customWidth="1"/>
  </cols>
  <sheetData>
    <row r="1" spans="1:22" s="5" customFormat="1" x14ac:dyDescent="0.25">
      <c r="A1" s="5" t="s">
        <v>43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44</v>
      </c>
      <c r="H1" s="5" t="s">
        <v>45</v>
      </c>
      <c r="I1" s="5" t="s">
        <v>46</v>
      </c>
      <c r="J1" s="5" t="s">
        <v>14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15</v>
      </c>
      <c r="P1" s="5" t="s">
        <v>51</v>
      </c>
      <c r="Q1" s="5" t="s">
        <v>52</v>
      </c>
      <c r="R1" s="5" t="s">
        <v>53</v>
      </c>
      <c r="S1" s="5" t="s">
        <v>54</v>
      </c>
      <c r="T1" s="5" t="s">
        <v>20</v>
      </c>
      <c r="U1" s="5" t="s">
        <v>25</v>
      </c>
    </row>
    <row r="2" spans="1:22" x14ac:dyDescent="0.25">
      <c r="A2" s="10" t="s">
        <v>43</v>
      </c>
      <c r="B2" s="10">
        <v>1</v>
      </c>
      <c r="C2" s="10"/>
      <c r="D2" s="10"/>
      <c r="E2" s="10"/>
      <c r="F2" s="10"/>
      <c r="G2" s="10" t="s">
        <v>28</v>
      </c>
      <c r="H2" s="10" t="s">
        <v>118</v>
      </c>
      <c r="I2" s="1">
        <v>42356.706400462965</v>
      </c>
      <c r="J2" s="1">
        <v>42404.967361111114</v>
      </c>
      <c r="K2" s="10">
        <v>1</v>
      </c>
      <c r="L2" s="10">
        <v>1</v>
      </c>
      <c r="M2" s="10" t="s">
        <v>55</v>
      </c>
      <c r="N2" s="10">
        <v>-1</v>
      </c>
      <c r="O2" s="10">
        <v>127466297</v>
      </c>
      <c r="P2" s="10"/>
      <c r="Q2" s="10"/>
      <c r="R2" s="10"/>
      <c r="S2" s="10"/>
      <c r="T2" s="10">
        <v>-1</v>
      </c>
      <c r="U2" s="10" t="s">
        <v>56</v>
      </c>
      <c r="V2" s="10"/>
    </row>
    <row r="3" spans="1:22" x14ac:dyDescent="0.25">
      <c r="A3" s="10" t="s">
        <v>43</v>
      </c>
      <c r="B3" s="10">
        <v>2</v>
      </c>
      <c r="C3" s="10" t="s">
        <v>119</v>
      </c>
      <c r="D3" s="10"/>
      <c r="E3" s="10" t="s">
        <v>121</v>
      </c>
      <c r="F3" s="10"/>
      <c r="G3" s="10" t="s">
        <v>28</v>
      </c>
      <c r="H3" s="10">
        <v>8000</v>
      </c>
      <c r="I3" s="1">
        <v>42356.629305555558</v>
      </c>
      <c r="J3" s="1">
        <v>42404.967361111114</v>
      </c>
      <c r="K3" s="10">
        <v>2</v>
      </c>
      <c r="L3" s="10">
        <v>1</v>
      </c>
      <c r="M3" s="10" t="s">
        <v>57</v>
      </c>
      <c r="N3" s="10">
        <v>1</v>
      </c>
      <c r="O3" s="10">
        <v>127466298</v>
      </c>
      <c r="P3" s="10"/>
      <c r="Q3" s="10"/>
      <c r="R3" s="10">
        <v>32</v>
      </c>
      <c r="S3" s="10"/>
      <c r="T3" s="10">
        <v>-1</v>
      </c>
      <c r="U3" s="10" t="s">
        <v>58</v>
      </c>
      <c r="V3" s="10"/>
    </row>
    <row r="4" spans="1:22" x14ac:dyDescent="0.25">
      <c r="A4" s="10" t="s">
        <v>43</v>
      </c>
      <c r="B4" s="10">
        <v>3</v>
      </c>
      <c r="C4" s="10" t="s">
        <v>120</v>
      </c>
      <c r="D4" s="10"/>
      <c r="E4" s="10" t="s">
        <v>122</v>
      </c>
      <c r="F4" s="10"/>
      <c r="G4" s="10" t="s">
        <v>28</v>
      </c>
      <c r="H4" s="10">
        <v>10000</v>
      </c>
      <c r="I4" s="1">
        <v>42356.629305555558</v>
      </c>
      <c r="J4" s="1">
        <v>42404.967361111114</v>
      </c>
      <c r="K4" s="10">
        <v>5</v>
      </c>
      <c r="L4" s="10">
        <v>1</v>
      </c>
      <c r="M4" s="10" t="s">
        <v>55</v>
      </c>
      <c r="N4" s="10">
        <v>-1</v>
      </c>
      <c r="O4" s="10">
        <v>127466299</v>
      </c>
      <c r="P4" s="10"/>
      <c r="Q4" s="10"/>
      <c r="R4" s="10"/>
      <c r="S4" s="10"/>
      <c r="T4" s="10">
        <v>-1</v>
      </c>
      <c r="U4" s="10" t="s">
        <v>59</v>
      </c>
      <c r="V4" s="10"/>
    </row>
    <row r="5" spans="1:22" x14ac:dyDescent="0.25">
      <c r="A5" s="10" t="s">
        <v>43</v>
      </c>
      <c r="B5" s="10">
        <v>4</v>
      </c>
      <c r="C5" s="10"/>
      <c r="D5" s="10"/>
      <c r="E5" s="10"/>
      <c r="F5" s="10"/>
      <c r="G5" s="10" t="s">
        <v>28</v>
      </c>
      <c r="H5" s="10">
        <v>800</v>
      </c>
      <c r="I5" s="1">
        <v>42356.629305555558</v>
      </c>
      <c r="J5" s="1">
        <v>42404.967361111114</v>
      </c>
      <c r="K5" s="10">
        <v>6</v>
      </c>
      <c r="L5" s="10">
        <v>1</v>
      </c>
      <c r="M5" s="10" t="s">
        <v>55</v>
      </c>
      <c r="N5" s="10">
        <v>-1</v>
      </c>
      <c r="O5" s="10">
        <v>127466300</v>
      </c>
      <c r="P5" s="10"/>
      <c r="Q5" s="10"/>
      <c r="R5" s="10"/>
      <c r="S5" s="10"/>
      <c r="T5" s="10">
        <v>-1</v>
      </c>
      <c r="U5" s="10" t="s">
        <v>60</v>
      </c>
      <c r="V5" s="10"/>
    </row>
    <row r="6" spans="1:22" x14ac:dyDescent="0.25">
      <c r="A6" s="10" t="s">
        <v>43</v>
      </c>
      <c r="B6" s="10">
        <v>5</v>
      </c>
      <c r="C6" s="10" t="s">
        <v>61</v>
      </c>
      <c r="D6" s="10"/>
      <c r="E6" s="10" t="s">
        <v>62</v>
      </c>
      <c r="F6" s="10"/>
      <c r="G6" s="10" t="s">
        <v>28</v>
      </c>
      <c r="H6" s="10">
        <v>150</v>
      </c>
      <c r="I6" s="1">
        <v>42353.523668981485</v>
      </c>
      <c r="J6" s="1">
        <v>42404.967361111114</v>
      </c>
      <c r="K6" s="10">
        <v>4</v>
      </c>
      <c r="L6" s="10">
        <v>1</v>
      </c>
      <c r="M6" s="10" t="s">
        <v>55</v>
      </c>
      <c r="N6" s="10">
        <v>-1</v>
      </c>
      <c r="O6" s="10">
        <v>127466301</v>
      </c>
      <c r="P6" s="10"/>
      <c r="Q6" s="10"/>
      <c r="R6" s="10"/>
      <c r="S6" s="10"/>
      <c r="T6" s="10">
        <v>-1</v>
      </c>
      <c r="U6" s="10" t="s">
        <v>63</v>
      </c>
      <c r="V6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42578125" customWidth="1"/>
    <col min="2" max="2" width="7.28515625" customWidth="1"/>
    <col min="3" max="3" width="15.28515625" customWidth="1"/>
    <col min="4" max="4" width="14.85546875" bestFit="1" customWidth="1"/>
    <col min="5" max="5" width="15.140625" bestFit="1" customWidth="1"/>
    <col min="6" max="6" width="13.7109375" customWidth="1"/>
    <col min="7" max="7" width="12.85546875" customWidth="1"/>
    <col min="8" max="8" width="17.140625" style="2" customWidth="1"/>
    <col min="9" max="9" width="15.85546875" customWidth="1"/>
    <col min="13" max="13" width="15.28515625" style="15" bestFit="1" customWidth="1"/>
    <col min="14" max="14" width="16.85546875" style="2" customWidth="1"/>
    <col min="16" max="16" width="12.5703125" customWidth="1"/>
  </cols>
  <sheetData>
    <row r="1" spans="1:18" s="12" customFormat="1" x14ac:dyDescent="0.25">
      <c r="A1" s="12" t="s">
        <v>65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44</v>
      </c>
      <c r="L1" s="12" t="s">
        <v>45</v>
      </c>
      <c r="M1" s="14" t="s">
        <v>46</v>
      </c>
      <c r="N1" s="16" t="s">
        <v>14</v>
      </c>
      <c r="O1" s="12" t="s">
        <v>47</v>
      </c>
      <c r="P1" s="12" t="s">
        <v>15</v>
      </c>
      <c r="Q1" s="12" t="s">
        <v>20</v>
      </c>
    </row>
    <row r="2" spans="1:18" x14ac:dyDescent="0.25">
      <c r="A2" s="10" t="s">
        <v>65</v>
      </c>
      <c r="B2" s="10">
        <v>1</v>
      </c>
      <c r="C2" s="10"/>
      <c r="D2" s="10"/>
      <c r="E2" s="10"/>
      <c r="F2" s="10"/>
      <c r="G2" s="10">
        <v>4</v>
      </c>
      <c r="H2" s="10">
        <v>3</v>
      </c>
      <c r="I2" s="10">
        <v>2554</v>
      </c>
      <c r="J2" s="10">
        <v>2411</v>
      </c>
      <c r="K2" s="10" t="s">
        <v>28</v>
      </c>
      <c r="L2" s="10">
        <v>27000</v>
      </c>
      <c r="M2" s="15">
        <v>42382.71497685185</v>
      </c>
      <c r="N2" s="2">
        <v>42404.96738425926</v>
      </c>
      <c r="O2" s="10"/>
      <c r="P2" s="10">
        <v>127470428</v>
      </c>
      <c r="Q2" s="10">
        <v>1</v>
      </c>
      <c r="R2" s="10" t="s">
        <v>70</v>
      </c>
    </row>
    <row r="3" spans="1:18" x14ac:dyDescent="0.25">
      <c r="A3" s="10" t="s">
        <v>65</v>
      </c>
      <c r="B3" s="10">
        <v>2</v>
      </c>
      <c r="C3" s="10" t="s">
        <v>124</v>
      </c>
      <c r="D3" s="10"/>
      <c r="E3" s="10" t="s">
        <v>123</v>
      </c>
      <c r="F3" s="10"/>
      <c r="G3" s="10">
        <v>1</v>
      </c>
      <c r="H3" s="10">
        <v>4</v>
      </c>
      <c r="I3" s="10">
        <v>286</v>
      </c>
      <c r="J3" s="10">
        <v>2579</v>
      </c>
      <c r="K3" s="10" t="s">
        <v>28</v>
      </c>
      <c r="L3" s="10">
        <v>1000</v>
      </c>
      <c r="M3" s="15">
        <v>42365.913958333331</v>
      </c>
      <c r="N3" s="2">
        <v>42404.96738425926</v>
      </c>
      <c r="O3" s="10"/>
      <c r="P3" s="10">
        <v>127470429</v>
      </c>
      <c r="Q3" s="10">
        <v>1</v>
      </c>
      <c r="R3" s="10" t="s">
        <v>71</v>
      </c>
    </row>
    <row r="4" spans="1:18" x14ac:dyDescent="0.25">
      <c r="A4" s="10" t="s">
        <v>65</v>
      </c>
      <c r="B4" s="10">
        <v>3</v>
      </c>
      <c r="C4" s="10"/>
      <c r="D4" s="10"/>
      <c r="E4" s="10"/>
      <c r="F4" s="10"/>
      <c r="G4" s="10">
        <v>4</v>
      </c>
      <c r="H4" s="10">
        <v>3</v>
      </c>
      <c r="I4" s="10">
        <v>2585</v>
      </c>
      <c r="J4" s="10">
        <v>2417</v>
      </c>
      <c r="K4" s="10" t="s">
        <v>28</v>
      </c>
      <c r="L4" s="10">
        <v>36317</v>
      </c>
      <c r="M4" s="15">
        <v>42353.57371527778</v>
      </c>
      <c r="N4" s="2">
        <v>42404.96738425926</v>
      </c>
      <c r="O4" s="10"/>
      <c r="P4" s="10">
        <v>127470430</v>
      </c>
      <c r="Q4" s="10">
        <v>1</v>
      </c>
      <c r="R4" s="10" t="s">
        <v>72</v>
      </c>
    </row>
    <row r="5" spans="1:18" x14ac:dyDescent="0.25">
      <c r="A5" s="10" t="s">
        <v>65</v>
      </c>
      <c r="B5" s="10">
        <v>4</v>
      </c>
      <c r="C5" s="10"/>
      <c r="D5" s="10"/>
      <c r="E5" s="10"/>
      <c r="F5" s="10"/>
      <c r="G5" s="10">
        <v>4</v>
      </c>
      <c r="H5" s="10">
        <v>3</v>
      </c>
      <c r="I5" s="10">
        <v>2600</v>
      </c>
      <c r="J5" s="10">
        <v>2425</v>
      </c>
      <c r="K5" s="10" t="s">
        <v>28</v>
      </c>
      <c r="L5" s="10">
        <v>26900</v>
      </c>
      <c r="M5" s="15">
        <v>42327.984039351853</v>
      </c>
      <c r="N5" s="2">
        <v>42404.96738425926</v>
      </c>
      <c r="O5" s="10"/>
      <c r="P5" s="10">
        <v>127470431</v>
      </c>
      <c r="Q5" s="10">
        <v>1</v>
      </c>
      <c r="R5" s="10" t="s">
        <v>73</v>
      </c>
    </row>
    <row r="6" spans="1:18" x14ac:dyDescent="0.25">
      <c r="A6" s="10" t="s">
        <v>65</v>
      </c>
      <c r="B6" s="10">
        <v>5</v>
      </c>
      <c r="C6" s="10" t="s">
        <v>125</v>
      </c>
      <c r="D6" s="10"/>
      <c r="E6" s="10" t="s">
        <v>126</v>
      </c>
      <c r="F6" s="10"/>
      <c r="G6" s="10">
        <v>1</v>
      </c>
      <c r="H6" s="10">
        <v>4</v>
      </c>
      <c r="I6" s="10">
        <v>46</v>
      </c>
      <c r="J6" s="10">
        <v>2601</v>
      </c>
      <c r="K6" s="10" t="s">
        <v>28</v>
      </c>
      <c r="L6" s="10">
        <v>10000</v>
      </c>
      <c r="M6" s="15">
        <v>42327.06590277778</v>
      </c>
      <c r="N6" s="2">
        <v>42404.96738425926</v>
      </c>
      <c r="O6" s="10"/>
      <c r="P6" s="10">
        <v>127470432</v>
      </c>
      <c r="Q6" s="10">
        <v>1</v>
      </c>
      <c r="R6" s="10" t="s">
        <v>74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11.5703125" customWidth="1"/>
    <col min="2" max="2" width="5.42578125" customWidth="1"/>
    <col min="3" max="3" width="28.85546875" style="2" customWidth="1"/>
    <col min="4" max="4" width="28.5703125" customWidth="1"/>
    <col min="5" max="5" width="10.42578125" bestFit="1" customWidth="1"/>
    <col min="6" max="6" width="12.5703125" bestFit="1" customWidth="1"/>
    <col min="7" max="8" width="11.42578125" customWidth="1"/>
    <col min="10" max="10" width="19.85546875" customWidth="1"/>
    <col min="12" max="12" width="15.28515625" style="2" bestFit="1" customWidth="1"/>
    <col min="13" max="13" width="11.140625" bestFit="1" customWidth="1"/>
  </cols>
  <sheetData>
    <row r="1" spans="1:18" s="12" customFormat="1" x14ac:dyDescent="0.25">
      <c r="A1" s="12" t="s">
        <v>75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76</v>
      </c>
      <c r="H1" s="12" t="s">
        <v>77</v>
      </c>
      <c r="I1" s="12" t="s">
        <v>49</v>
      </c>
      <c r="J1" s="12" t="s">
        <v>78</v>
      </c>
      <c r="K1" s="12" t="s">
        <v>79</v>
      </c>
      <c r="L1" s="16" t="s">
        <v>14</v>
      </c>
      <c r="M1" s="12" t="s">
        <v>15</v>
      </c>
      <c r="N1" s="12" t="s">
        <v>80</v>
      </c>
      <c r="O1" s="12" t="s">
        <v>81</v>
      </c>
      <c r="P1" s="12" t="s">
        <v>20</v>
      </c>
      <c r="Q1" s="12" t="s">
        <v>25</v>
      </c>
    </row>
    <row r="2" spans="1:18" x14ac:dyDescent="0.25">
      <c r="A2" s="10" t="s">
        <v>75</v>
      </c>
      <c r="B2" s="10">
        <v>1</v>
      </c>
      <c r="C2" s="10" t="s">
        <v>108</v>
      </c>
      <c r="D2" s="10"/>
      <c r="E2" s="10" t="s">
        <v>109</v>
      </c>
      <c r="F2" s="10"/>
      <c r="G2" s="10" t="s">
        <v>109</v>
      </c>
      <c r="H2" s="10"/>
      <c r="I2" s="10" t="s">
        <v>55</v>
      </c>
      <c r="J2" s="10" t="s">
        <v>82</v>
      </c>
      <c r="K2" s="10"/>
      <c r="L2" s="2">
        <v>42404.967361111114</v>
      </c>
      <c r="M2" s="10">
        <v>127465352</v>
      </c>
      <c r="N2" s="10">
        <v>8</v>
      </c>
      <c r="O2" s="10"/>
      <c r="P2" s="10">
        <v>1</v>
      </c>
      <c r="Q2" s="10" t="s">
        <v>83</v>
      </c>
      <c r="R2" s="10"/>
    </row>
    <row r="3" spans="1:18" x14ac:dyDescent="0.25">
      <c r="A3" s="10" t="s">
        <v>75</v>
      </c>
      <c r="B3" s="10">
        <v>2</v>
      </c>
      <c r="C3" s="10" t="s">
        <v>84</v>
      </c>
      <c r="D3" s="10"/>
      <c r="E3" s="10" t="s">
        <v>85</v>
      </c>
      <c r="F3" s="10"/>
      <c r="G3" s="10" t="s">
        <v>86</v>
      </c>
      <c r="H3" s="10"/>
      <c r="I3" s="10" t="s">
        <v>55</v>
      </c>
      <c r="J3" s="10" t="s">
        <v>87</v>
      </c>
      <c r="K3" s="10"/>
      <c r="L3" s="2">
        <v>42404.967361111114</v>
      </c>
      <c r="M3" s="10">
        <v>127465353</v>
      </c>
      <c r="N3" s="10">
        <v>48</v>
      </c>
      <c r="O3" s="10"/>
      <c r="P3" s="10">
        <v>1</v>
      </c>
      <c r="Q3" s="13" t="s">
        <v>88</v>
      </c>
      <c r="R3" s="10"/>
    </row>
    <row r="4" spans="1:18" x14ac:dyDescent="0.25">
      <c r="A4" s="10" t="s">
        <v>75</v>
      </c>
      <c r="B4" s="10">
        <v>3</v>
      </c>
      <c r="C4" s="10" t="s">
        <v>89</v>
      </c>
      <c r="D4" s="10"/>
      <c r="E4" s="10" t="s">
        <v>90</v>
      </c>
      <c r="F4" s="10"/>
      <c r="G4" s="10" t="s">
        <v>91</v>
      </c>
      <c r="H4" s="10"/>
      <c r="I4" s="10" t="s">
        <v>55</v>
      </c>
      <c r="J4" s="10" t="s">
        <v>92</v>
      </c>
      <c r="K4" s="10"/>
      <c r="L4" s="2">
        <v>42404.967361111114</v>
      </c>
      <c r="M4" s="10">
        <v>127465354</v>
      </c>
      <c r="N4" s="10">
        <v>48</v>
      </c>
      <c r="O4" s="10"/>
      <c r="P4" s="10">
        <v>1</v>
      </c>
      <c r="Q4" s="10" t="s">
        <v>93</v>
      </c>
      <c r="R4" s="10"/>
    </row>
    <row r="5" spans="1:18" x14ac:dyDescent="0.25">
      <c r="A5" s="10" t="s">
        <v>75</v>
      </c>
      <c r="B5" s="10">
        <v>4</v>
      </c>
      <c r="C5" s="10" t="s">
        <v>94</v>
      </c>
      <c r="D5" s="10"/>
      <c r="E5" s="10" t="s">
        <v>95</v>
      </c>
      <c r="F5" s="10"/>
      <c r="G5" s="10" t="s">
        <v>96</v>
      </c>
      <c r="H5" s="10"/>
      <c r="I5" s="10" t="s">
        <v>55</v>
      </c>
      <c r="J5" s="10" t="s">
        <v>97</v>
      </c>
      <c r="K5" s="10"/>
      <c r="L5" s="2">
        <v>42404.967361111114</v>
      </c>
      <c r="M5" s="10">
        <v>127465355</v>
      </c>
      <c r="N5" s="10">
        <v>48</v>
      </c>
      <c r="O5" s="10"/>
      <c r="P5" s="10">
        <v>1</v>
      </c>
      <c r="Q5" s="10" t="s">
        <v>98</v>
      </c>
      <c r="R5" s="10"/>
    </row>
    <row r="6" spans="1:18" x14ac:dyDescent="0.25">
      <c r="A6" s="10" t="s">
        <v>75</v>
      </c>
      <c r="B6" s="10">
        <v>5</v>
      </c>
      <c r="C6" s="10" t="s">
        <v>99</v>
      </c>
      <c r="D6" s="10"/>
      <c r="E6" s="10" t="s">
        <v>100</v>
      </c>
      <c r="F6" s="10"/>
      <c r="G6" s="10" t="s">
        <v>100</v>
      </c>
      <c r="H6" s="10"/>
      <c r="I6" s="10" t="s">
        <v>55</v>
      </c>
      <c r="J6" s="10" t="s">
        <v>99</v>
      </c>
      <c r="K6" s="10"/>
      <c r="L6" s="2">
        <v>42404.967361111114</v>
      </c>
      <c r="M6" s="10">
        <v>127465356</v>
      </c>
      <c r="N6" s="10">
        <v>-1</v>
      </c>
      <c r="O6" s="10"/>
      <c r="P6" s="10">
        <v>4</v>
      </c>
      <c r="Q6" s="10" t="s">
        <v>101</v>
      </c>
      <c r="R6" s="10"/>
    </row>
    <row r="7" spans="1:18" x14ac:dyDescent="0.25">
      <c r="A7" s="10" t="s">
        <v>75</v>
      </c>
      <c r="B7" s="10">
        <v>6</v>
      </c>
      <c r="C7" s="10" t="s">
        <v>102</v>
      </c>
      <c r="D7" s="10"/>
      <c r="E7" s="10" t="s">
        <v>103</v>
      </c>
      <c r="F7" s="10"/>
      <c r="G7" s="10" t="s">
        <v>103</v>
      </c>
      <c r="H7" s="10"/>
      <c r="I7" s="10" t="s">
        <v>55</v>
      </c>
      <c r="J7" s="10" t="s">
        <v>102</v>
      </c>
      <c r="K7" s="10"/>
      <c r="L7" s="2">
        <v>42404.967361111114</v>
      </c>
      <c r="M7" s="10">
        <v>127465357</v>
      </c>
      <c r="N7" s="10">
        <v>-1</v>
      </c>
      <c r="O7" s="10"/>
      <c r="P7" s="10">
        <v>4</v>
      </c>
      <c r="Q7" s="10" t="s">
        <v>104</v>
      </c>
      <c r="R7" s="10"/>
    </row>
    <row r="8" spans="1:18" x14ac:dyDescent="0.25">
      <c r="A8" s="10" t="s">
        <v>75</v>
      </c>
      <c r="B8" s="10">
        <v>7</v>
      </c>
      <c r="C8" s="10" t="s">
        <v>105</v>
      </c>
      <c r="D8" s="10"/>
      <c r="E8" s="10" t="s">
        <v>106</v>
      </c>
      <c r="F8" s="10"/>
      <c r="G8" s="10" t="s">
        <v>106</v>
      </c>
      <c r="H8" s="10"/>
      <c r="I8" s="10" t="s">
        <v>55</v>
      </c>
      <c r="J8" s="10" t="s">
        <v>105</v>
      </c>
      <c r="K8" s="10"/>
      <c r="L8" s="2">
        <v>42404.967361111114</v>
      </c>
      <c r="M8" s="10">
        <v>127465358</v>
      </c>
      <c r="N8" s="10">
        <v>-1</v>
      </c>
      <c r="O8" s="10"/>
      <c r="P8" s="10">
        <v>1</v>
      </c>
      <c r="Q8" s="10" t="s">
        <v>107</v>
      </c>
      <c r="R8" s="10"/>
    </row>
    <row r="9" spans="1:18" x14ac:dyDescent="0.25">
      <c r="A9" s="10" t="s">
        <v>75</v>
      </c>
      <c r="B9" s="10">
        <v>8</v>
      </c>
      <c r="C9" s="10" t="s">
        <v>108</v>
      </c>
      <c r="D9" s="10"/>
      <c r="E9" s="10" t="s">
        <v>109</v>
      </c>
      <c r="F9" s="10"/>
      <c r="G9" s="10" t="s">
        <v>109</v>
      </c>
      <c r="H9" s="10"/>
      <c r="I9" s="10" t="s">
        <v>55</v>
      </c>
      <c r="J9" s="10" t="s">
        <v>108</v>
      </c>
      <c r="K9" s="10"/>
      <c r="L9" s="2">
        <v>42404.967361111114</v>
      </c>
      <c r="M9" s="10">
        <v>127465359</v>
      </c>
      <c r="N9" s="10">
        <v>-1</v>
      </c>
      <c r="O9" s="10"/>
      <c r="P9" s="10">
        <v>1</v>
      </c>
      <c r="Q9" s="10" t="s">
        <v>110</v>
      </c>
      <c r="R9" s="10"/>
    </row>
    <row r="10" spans="1:18" x14ac:dyDescent="0.25">
      <c r="A10" s="10" t="s">
        <v>75</v>
      </c>
      <c r="B10" s="10">
        <v>9</v>
      </c>
      <c r="C10" s="10" t="s">
        <v>111</v>
      </c>
      <c r="D10" s="10"/>
      <c r="E10" s="10" t="s">
        <v>64</v>
      </c>
      <c r="F10" s="10"/>
      <c r="G10" s="10" t="s">
        <v>112</v>
      </c>
      <c r="H10" s="10"/>
      <c r="I10" s="10" t="s">
        <v>55</v>
      </c>
      <c r="J10" s="10" t="s">
        <v>113</v>
      </c>
      <c r="K10" s="10"/>
      <c r="L10" s="2">
        <v>42404.967361111114</v>
      </c>
      <c r="M10" s="10">
        <v>127465360</v>
      </c>
      <c r="N10" s="10">
        <v>8</v>
      </c>
      <c r="O10" s="10"/>
      <c r="P10" s="10">
        <v>2</v>
      </c>
      <c r="Q10" s="10" t="s">
        <v>114</v>
      </c>
      <c r="R10" s="10"/>
    </row>
    <row r="11" spans="1:18" x14ac:dyDescent="0.25">
      <c r="A11" s="10" t="s">
        <v>75</v>
      </c>
      <c r="B11" s="10">
        <v>10</v>
      </c>
      <c r="C11" s="10" t="s">
        <v>115</v>
      </c>
      <c r="D11" s="10"/>
      <c r="E11" s="10" t="s">
        <v>116</v>
      </c>
      <c r="F11" s="10"/>
      <c r="G11" s="10" t="s">
        <v>116</v>
      </c>
      <c r="H11" s="10"/>
      <c r="I11" s="10" t="s">
        <v>57</v>
      </c>
      <c r="J11" s="10" t="s">
        <v>115</v>
      </c>
      <c r="K11" s="10"/>
      <c r="L11" s="2">
        <v>42404.967361111114</v>
      </c>
      <c r="M11" s="10">
        <v>127465361</v>
      </c>
      <c r="N11" s="10">
        <v>-1</v>
      </c>
      <c r="O11" s="10"/>
      <c r="P11" s="10">
        <v>4</v>
      </c>
      <c r="Q11" s="10" t="s">
        <v>117</v>
      </c>
      <c r="R11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2.28515625" customWidth="1"/>
    <col min="2" max="2" width="38.42578125" customWidth="1"/>
    <col min="3" max="3" width="22.85546875" customWidth="1"/>
    <col min="4" max="4" width="14.5703125" style="9" bestFit="1" customWidth="1"/>
    <col min="5" max="5" width="22.85546875" customWidth="1"/>
    <col min="6" max="6" width="14" bestFit="1" customWidth="1"/>
    <col min="7" max="7" width="22.85546875" customWidth="1"/>
  </cols>
  <sheetData>
    <row r="1" spans="1:7" s="4" customFormat="1" x14ac:dyDescent="0.25">
      <c r="A1" s="5" t="s">
        <v>0</v>
      </c>
      <c r="B1" s="5" t="s">
        <v>1</v>
      </c>
      <c r="C1" s="5" t="s">
        <v>3</v>
      </c>
      <c r="D1" s="8" t="s">
        <v>4</v>
      </c>
      <c r="E1" s="5" t="s">
        <v>5</v>
      </c>
      <c r="F1" s="5" t="s">
        <v>6</v>
      </c>
      <c r="G1" s="5" t="s">
        <v>2</v>
      </c>
    </row>
    <row r="2" spans="1:7" s="10" customFormat="1" x14ac:dyDescent="0.25">
      <c r="A2" s="7">
        <f>IF(transactions!$P2="",transactions!$I2,"")</f>
        <v>42356.706400462965</v>
      </c>
      <c r="B2" s="10" t="str">
        <f>IF(A2&lt;&gt;"",INDEX(categories!$C$2:$C$935,MATCH(transactions!$K2,categories!$B$2:$B$935,0),0),"")</f>
        <v>Машина</v>
      </c>
      <c r="C2" s="10" t="str">
        <f>IF(A2&lt;&gt;"",IF(transactions!$M2="Costs",INDEX(accounts!$C$2:$C$999,MATCH(transactions!$L2,accounts!$B$2:$B$999,0),1),""),"")</f>
        <v>Накопления</v>
      </c>
      <c r="D2" s="11">
        <f>IF(A2&lt;&gt;"",IF(transactions!$M2="Costs",VALUE(SUBSTITUTE(transactions!$H2,".",",")),""),"")</f>
        <v>576.01</v>
      </c>
      <c r="E2" s="10" t="str">
        <f>IF(A2&lt;&gt;"",IF(transactions!$M2="Income",INDEX(accounts!$C$2:$C$999,MATCH(transactions!$L2,accounts!$B$2:$B$999,0),1),""),"")</f>
        <v/>
      </c>
      <c r="F2" s="11" t="str">
        <f>IF(A2&lt;&gt;"",IF(transactions!$M2="Income",VALUE(SUBSTITUTE(transactions!$H2,".",",")),""),"")</f>
        <v/>
      </c>
      <c r="G2" s="10" t="str">
        <f>IF(A2&lt;&gt;"",IF(transactions!$C2&lt;&gt;"",transactions!$C2,""),"")</f>
        <v/>
      </c>
    </row>
    <row r="3" spans="1:7" s="10" customFormat="1" x14ac:dyDescent="0.25">
      <c r="A3" s="7">
        <f>IF(transactions!$P3="",transactions!$I3,"")</f>
        <v>42356.629305555558</v>
      </c>
      <c r="B3" s="10" t="str">
        <f>IF(A3&lt;&gt;"",INDEX(categories!$C$2:$C$935,MATCH(transactions!$K3,categories!$B$2:$B$935,0),0),"")</f>
        <v>Компьтерные расходы</v>
      </c>
      <c r="C3" s="10" t="str">
        <f>IF(A3&lt;&gt;"",IF(transactions!$M3="Costs",INDEX(accounts!$C$2:$C$999,MATCH(transactions!$L3,accounts!$B$2:$B$999,0),1),""),"")</f>
        <v/>
      </c>
      <c r="D3" s="11" t="str">
        <f>IF(A3&lt;&gt;"",IF(transactions!$M3="Costs",VALUE(SUBSTITUTE(transactions!$H3,".",",")),""),"")</f>
        <v/>
      </c>
      <c r="E3" s="10" t="str">
        <f>IF(A3&lt;&gt;"",IF(transactions!$M3="Income",INDEX(accounts!$C$2:$C$999,MATCH(transactions!$L3,accounts!$B$2:$B$999,0),1),""),"")</f>
        <v>Накопления</v>
      </c>
      <c r="F3" s="11">
        <f>IF(A3&lt;&gt;"",IF(transactions!$M3="Income",VALUE(SUBSTITUTE(transactions!$H3,".",",")),""),"")</f>
        <v>8000</v>
      </c>
      <c r="G3" s="10" t="str">
        <f>IF(A3&lt;&gt;"",IF(transactions!$C3&lt;&gt;"",transactions!$C3,""),"")</f>
        <v>Оплата заказа</v>
      </c>
    </row>
    <row r="4" spans="1:7" s="10" customFormat="1" x14ac:dyDescent="0.25">
      <c r="A4" s="7">
        <f>IF(transactions!$P4="",transactions!$I4,"")</f>
        <v>42356.629305555558</v>
      </c>
      <c r="B4" s="10" t="str">
        <f>IF(A4&lt;&gt;"",INDEX(categories!$C$2:$C$935,MATCH(transactions!$K4,categories!$B$2:$B$935,0),0),"")</f>
        <v>Дал в долг</v>
      </c>
      <c r="C4" s="10" t="str">
        <f>IF(A4&lt;&gt;"",IF(transactions!$M4="Costs",INDEX(accounts!$C$2:$C$999,MATCH(transactions!$L4,accounts!$B$2:$B$999,0),1),""),"")</f>
        <v>Накопления</v>
      </c>
      <c r="D4" s="11">
        <f>IF(A4&lt;&gt;"",IF(transactions!$M4="Costs",VALUE(SUBSTITUTE(transactions!$H4,".",",")),""),"")</f>
        <v>10000</v>
      </c>
      <c r="E4" s="10" t="str">
        <f>IF(A4&lt;&gt;"",IF(transactions!$M4="Income",INDEX(accounts!$C$2:$C$999,MATCH(transactions!$L4,accounts!$B$2:$B$999,0),1),""),"")</f>
        <v/>
      </c>
      <c r="F4" s="11" t="str">
        <f>IF(A4&lt;&gt;"",IF(transactions!$M4="Income",VALUE(SUBSTITUTE(transactions!$H4,".",",")),""),"")</f>
        <v/>
      </c>
      <c r="G4" s="10" t="str">
        <f>IF(A4&lt;&gt;"",IF(transactions!$C4&lt;&gt;"",transactions!$C4,""),"")</f>
        <v>На зубного</v>
      </c>
    </row>
    <row r="5" spans="1:7" s="10" customFormat="1" x14ac:dyDescent="0.25">
      <c r="A5" s="7">
        <f>IF(transactions!$P5="",transactions!$I5,"")</f>
        <v>42356.629305555558</v>
      </c>
      <c r="B5" s="10" t="str">
        <f>IF(A5&lt;&gt;"",INDEX(categories!$C$2:$C$935,MATCH(transactions!$K5,categories!$B$2:$B$935,0),0),"")</f>
        <v>Комиссии(разное)</v>
      </c>
      <c r="C5" s="10" t="str">
        <f>IF(A5&lt;&gt;"",IF(transactions!$M5="Costs",INDEX(accounts!$C$2:$C$999,MATCH(transactions!$L5,accounts!$B$2:$B$999,0),1),""),"")</f>
        <v>Накопления</v>
      </c>
      <c r="D5" s="11">
        <f>IF(A5&lt;&gt;"",IF(transactions!$M5="Costs",VALUE(SUBSTITUTE(transactions!$H5,".",",")),""),"")</f>
        <v>800</v>
      </c>
      <c r="E5" s="10" t="str">
        <f>IF(A5&lt;&gt;"",IF(transactions!$M5="Income",INDEX(accounts!$C$2:$C$999,MATCH(transactions!$L5,accounts!$B$2:$B$999,0),1),""),"")</f>
        <v/>
      </c>
      <c r="F5" s="11" t="str">
        <f>IF(A5&lt;&gt;"",IF(transactions!$M5="Income",VALUE(SUBSTITUTE(transactions!$H5,".",",")),""),"")</f>
        <v/>
      </c>
      <c r="G5" s="10" t="str">
        <f>IF(A5&lt;&gt;"",IF(transactions!$C5&lt;&gt;"",transactions!$C5,""),"")</f>
        <v/>
      </c>
    </row>
    <row r="6" spans="1:7" s="10" customFormat="1" x14ac:dyDescent="0.25">
      <c r="A6" s="7">
        <f>IF(transactions!$P6="",transactions!$I6,"")</f>
        <v>42353.523668981485</v>
      </c>
      <c r="B6" s="10" t="str">
        <f>IF(A6&lt;&gt;"",INDEX(categories!$C$2:$C$935,MATCH(transactions!$K6,categories!$B$2:$B$935,0),0),"")</f>
        <v xml:space="preserve">Бытовая техника. </v>
      </c>
      <c r="C6" s="10" t="str">
        <f>IF(A6&lt;&gt;"",IF(transactions!$M6="Costs",INDEX(accounts!$C$2:$C$999,MATCH(transactions!$L6,accounts!$B$2:$B$999,0),1),""),"")</f>
        <v>Накопления</v>
      </c>
      <c r="D6" s="11">
        <f>IF(A6&lt;&gt;"",IF(transactions!$M6="Costs",VALUE(SUBSTITUTE(transactions!$H6,".",",")),""),"")</f>
        <v>150</v>
      </c>
      <c r="E6" s="10" t="str">
        <f>IF(A6&lt;&gt;"",IF(transactions!$M6="Income",INDEX(accounts!$C$2:$C$999,MATCH(transactions!$L6,accounts!$B$2:$B$999,0),1),""),"")</f>
        <v/>
      </c>
      <c r="F6" s="11" t="str">
        <f>IF(A6&lt;&gt;"",IF(transactions!$M6="Income",VALUE(SUBSTITUTE(transactions!$H6,".",",")),""),"")</f>
        <v/>
      </c>
      <c r="G6" s="10" t="str">
        <f>IF(A6&lt;&gt;"",IF(transactions!$C6&lt;&gt;"",transactions!$C6,""),"")</f>
        <v>Ремонт обуви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2" width="26.28515625" customWidth="1"/>
    <col min="3" max="3" width="15" customWidth="1"/>
    <col min="4" max="4" width="26.28515625" style="9" customWidth="1"/>
    <col min="5" max="5" width="15.140625" customWidth="1"/>
    <col min="6" max="6" width="33.28515625" style="9" customWidth="1"/>
    <col min="7" max="7" width="10.28515625" customWidth="1"/>
  </cols>
  <sheetData>
    <row r="1" spans="1:7" s="4" customFormat="1" x14ac:dyDescent="0.25">
      <c r="A1" s="5" t="s">
        <v>0</v>
      </c>
      <c r="B1" s="5" t="s">
        <v>3</v>
      </c>
      <c r="C1" s="8" t="s">
        <v>4</v>
      </c>
      <c r="D1" s="5" t="s">
        <v>5</v>
      </c>
      <c r="E1" s="8" t="s">
        <v>6</v>
      </c>
      <c r="F1" s="5" t="s">
        <v>2</v>
      </c>
      <c r="G1" s="5"/>
    </row>
    <row r="2" spans="1:7" x14ac:dyDescent="0.25">
      <c r="A2" s="7">
        <f>transfers!$M2</f>
        <v>42382.71497685185</v>
      </c>
      <c r="B2" s="10" t="str">
        <f>INDEX(accounts!$C$2:$C$999,MATCH(transfers!$H2,accounts!$B$2:$B$999,0),1)</f>
        <v>Банк-ИП</v>
      </c>
      <c r="C2" s="11">
        <f>VALUE(SUBSTITUTE(transfers!$L2,".",","))</f>
        <v>27000</v>
      </c>
      <c r="D2" s="10" t="str">
        <f>INDEX(accounts!$C$2:$C$999,MATCH(transfers!$G2,accounts!$B$2:$B$999,0),1)</f>
        <v>Карта</v>
      </c>
      <c r="E2" s="11">
        <f>VALUE(SUBSTITUTE(transfers!$L2,".",","))</f>
        <v>27000</v>
      </c>
      <c r="F2" s="10" t="str">
        <f>IF(transfers!$C2&lt;&gt;"",transfers!$C2,"")</f>
        <v/>
      </c>
    </row>
    <row r="3" spans="1:7" s="10" customFormat="1" x14ac:dyDescent="0.25">
      <c r="A3" s="7">
        <f>transfers!$M3</f>
        <v>42365.913958333331</v>
      </c>
      <c r="B3" s="10" t="str">
        <f>INDEX(accounts!$C$2:$C$999,MATCH(transfers!$H3,accounts!$B$2:$B$999,0),1)</f>
        <v>Карта</v>
      </c>
      <c r="C3" s="11">
        <f>VALUE(SUBSTITUTE(transfers!$L3,".",","))</f>
        <v>1000</v>
      </c>
      <c r="D3" s="10" t="str">
        <f>INDEX(accounts!$C$2:$C$999,MATCH(transfers!$G3,accounts!$B$2:$B$999,0),1)</f>
        <v>Накопления</v>
      </c>
      <c r="E3" s="11">
        <f>VALUE(SUBSTITUTE(transfers!$L3,".",","))</f>
        <v>1000</v>
      </c>
      <c r="F3" s="10" t="str">
        <f>IF(transfers!$C3&lt;&gt;"",transfers!$C3,"")</f>
        <v>Кирилл попросил кинуть на кошелек</v>
      </c>
    </row>
    <row r="4" spans="1:7" s="10" customFormat="1" x14ac:dyDescent="0.25">
      <c r="A4" s="7">
        <f>transfers!$M4</f>
        <v>42353.57371527778</v>
      </c>
      <c r="B4" s="10" t="str">
        <f>INDEX(accounts!$C$2:$C$999,MATCH(transfers!$H4,accounts!$B$2:$B$999,0),1)</f>
        <v>Банк-ИП</v>
      </c>
      <c r="C4" s="11">
        <f>VALUE(SUBSTITUTE(transfers!$L4,".",","))</f>
        <v>36317</v>
      </c>
      <c r="D4" s="10" t="str">
        <f>INDEX(accounts!$C$2:$C$999,MATCH(transfers!$G4,accounts!$B$2:$B$999,0),1)</f>
        <v>Карта</v>
      </c>
      <c r="E4" s="11">
        <f>VALUE(SUBSTITUTE(transfers!$L4,".",","))</f>
        <v>36317</v>
      </c>
      <c r="F4" s="10" t="str">
        <f>IF(transfers!$C4&lt;&gt;"",transfers!$C4,"")</f>
        <v/>
      </c>
    </row>
    <row r="5" spans="1:7" s="10" customFormat="1" x14ac:dyDescent="0.25">
      <c r="A5" s="7">
        <f>transfers!$M5</f>
        <v>42327.984039351853</v>
      </c>
      <c r="B5" s="10" t="str">
        <f>INDEX(accounts!$C$2:$C$999,MATCH(transfers!$H5,accounts!$B$2:$B$999,0),1)</f>
        <v>Банк-ИП</v>
      </c>
      <c r="C5" s="11">
        <f>VALUE(SUBSTITUTE(transfers!$L5,".",","))</f>
        <v>26900</v>
      </c>
      <c r="D5" s="10" t="str">
        <f>INDEX(accounts!$C$2:$C$999,MATCH(transfers!$G5,accounts!$B$2:$B$999,0),1)</f>
        <v>Карта</v>
      </c>
      <c r="E5" s="11">
        <f>VALUE(SUBSTITUTE(transfers!$L5,".",","))</f>
        <v>26900</v>
      </c>
      <c r="F5" s="10" t="str">
        <f>IF(transfers!$C5&lt;&gt;"",transfers!$C5,"")</f>
        <v/>
      </c>
    </row>
    <row r="6" spans="1:7" s="10" customFormat="1" x14ac:dyDescent="0.25">
      <c r="A6" s="7">
        <f>transfers!$M6</f>
        <v>42327.06590277778</v>
      </c>
      <c r="B6" s="10" t="str">
        <f>INDEX(accounts!$C$2:$C$999,MATCH(transfers!$H6,accounts!$B$2:$B$999,0),1)</f>
        <v>Карта</v>
      </c>
      <c r="C6" s="11">
        <f>VALUE(SUBSTITUTE(transfers!$L6,".",","))</f>
        <v>10000</v>
      </c>
      <c r="D6" s="10" t="str">
        <f>INDEX(accounts!$C$2:$C$999,MATCH(transfers!$G6,accounts!$B$2:$B$999,0),1)</f>
        <v>Накопления</v>
      </c>
      <c r="E6" s="11">
        <f>VALUE(SUBSTITUTE(transfers!$L6,".",","))</f>
        <v>10000</v>
      </c>
      <c r="F6" s="10" t="str">
        <f>IF(transfers!$C6&lt;&gt;"",transfers!$C6,"")</f>
        <v>Толян вернул за пиво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accounts</vt:lpstr>
      <vt:lpstr>transactions</vt:lpstr>
      <vt:lpstr>transfers</vt:lpstr>
      <vt:lpstr>categories</vt:lpstr>
      <vt:lpstr>Дзен-мани (операции)</vt:lpstr>
      <vt:lpstr>Дзен-мани (переводы)</vt:lpstr>
    </vt:vector>
  </TitlesOfParts>
  <Company>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jonny3D</dc:creator>
  <cp:lastModifiedBy>Дмитрий Васильев</cp:lastModifiedBy>
  <dcterms:created xsi:type="dcterms:W3CDTF">2016-06-16T08:37:42Z</dcterms:created>
  <dcterms:modified xsi:type="dcterms:W3CDTF">2017-09-24T11:16:45Z</dcterms:modified>
</cp:coreProperties>
</file>